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Вадим\Work\Work\"/>
    </mc:Choice>
  </mc:AlternateContent>
  <bookViews>
    <workbookView xWindow="0" yWindow="0" windowWidth="38400" windowHeight="17730"/>
  </bookViews>
  <sheets>
    <sheet name="НМЦК" sheetId="7" r:id="rId1"/>
    <sheet name="Лист2" sheetId="8" r:id="rId2"/>
    <sheet name="нмцк лампы" sheetId="6" state="hidden" r:id="rId3"/>
  </sheets>
  <definedNames>
    <definedName name="_xlnm.Print_Area" localSheetId="0">НМЦК!$A$1:$L$22</definedName>
  </definedNames>
  <calcPr calcId="162913"/>
</workbook>
</file>

<file path=xl/calcChain.xml><?xml version="1.0" encoding="utf-8"?>
<calcChain xmlns="http://schemas.openxmlformats.org/spreadsheetml/2006/main">
  <c r="J3" i="8" l="1"/>
  <c r="I3" i="8"/>
  <c r="I2" i="8"/>
  <c r="J2" i="8" s="1"/>
  <c r="J27" i="8" s="1"/>
  <c r="C11" i="7"/>
  <c r="D11" i="7"/>
  <c r="E12" i="7"/>
  <c r="E11" i="7" s="1"/>
  <c r="F12" i="7"/>
  <c r="F11" i="7" s="1"/>
  <c r="G12" i="7"/>
  <c r="G11" i="7" s="1"/>
  <c r="H12" i="7"/>
  <c r="H11" i="7" s="1"/>
  <c r="J12" i="7"/>
  <c r="J11" i="7" s="1"/>
  <c r="K13" i="7"/>
  <c r="J10" i="7"/>
  <c r="J9" i="7" s="1"/>
  <c r="C9" i="7"/>
  <c r="D9" i="7"/>
  <c r="E10" i="7"/>
  <c r="F10" i="7"/>
  <c r="G10" i="7"/>
  <c r="H10" i="7"/>
  <c r="I11" i="7" l="1"/>
  <c r="K11" i="7" s="1"/>
  <c r="I12" i="7"/>
  <c r="L12" i="7" s="1"/>
  <c r="H9" i="7" l="1"/>
  <c r="G9" i="7"/>
  <c r="E9" i="7"/>
  <c r="F9" i="7" l="1"/>
  <c r="I9" i="7" s="1"/>
  <c r="I10" i="7"/>
  <c r="L10" i="7" l="1"/>
  <c r="L17" i="7" s="1"/>
  <c r="L15" i="7" s="1"/>
  <c r="L16" i="7" s="1"/>
  <c r="I11" i="6"/>
  <c r="I12" i="6"/>
  <c r="K9" i="7"/>
</calcChain>
</file>

<file path=xl/sharedStrings.xml><?xml version="1.0" encoding="utf-8"?>
<sst xmlns="http://schemas.openxmlformats.org/spreadsheetml/2006/main" count="94" uniqueCount="55">
  <si>
    <t>Основные характеристики</t>
  </si>
  <si>
    <t>Единица измерения</t>
  </si>
  <si>
    <t>Источники информации</t>
  </si>
  <si>
    <t>Дата сбора данных</t>
  </si>
  <si>
    <t>Срок действия цен</t>
  </si>
  <si>
    <t>Наименование работы, услуги</t>
  </si>
  <si>
    <t>Предложение № 1</t>
  </si>
  <si>
    <t>Предложение № 2</t>
  </si>
  <si>
    <t>Предложение № 3</t>
  </si>
  <si>
    <t xml:space="preserve">Итого начальная (максимальная) цена договора </t>
  </si>
  <si>
    <t>Количество работ, услуг (месяцев)</t>
  </si>
  <si>
    <t>Определение начальной (максимальной) цены контракта (цены лота)</t>
  </si>
  <si>
    <t>Лот №___________</t>
  </si>
  <si>
    <t>Способ определения поставщика (подрядчика, исполнителя)</t>
  </si>
  <si>
    <t>аукцион в электронной форме</t>
  </si>
  <si>
    <t>Цена за единицу</t>
  </si>
  <si>
    <t xml:space="preserve">Стоимость работ, услуг </t>
  </si>
  <si>
    <t>Подпись</t>
  </si>
  <si>
    <t>Дата составления</t>
  </si>
  <si>
    <t xml:space="preserve">Ф.И.О. и должность лица, получившего </t>
  </si>
  <si>
    <t>указанные сведения</t>
  </si>
  <si>
    <t xml:space="preserve">Средняя цена (руб./кв.м.) </t>
  </si>
  <si>
    <t>шт</t>
  </si>
  <si>
    <t>инженер отдела эксплуатации зданий и содержания территорий Малашин А.В.</t>
  </si>
  <si>
    <t>Утилизация ртутьсодержащих ламп</t>
  </si>
  <si>
    <t xml:space="preserve"> ртутьсодержащие лампы</t>
  </si>
  <si>
    <t>Оказание услуг по вывозу и утилизации ртутьсодержащих ламп для нужд ГКОУ, подведомственных Департаменту образования города Москвы, в 2017 году (среди СМП и СОНО)</t>
  </si>
  <si>
    <t>Средняя цена</t>
  </si>
  <si>
    <t>Категории</t>
  </si>
  <si>
    <t>Стоимость работ, услуг (руб.)</t>
  </si>
  <si>
    <t>Цена  за единицу услуги без учета налога на добавленную стоимость</t>
  </si>
  <si>
    <t>Итого начальная (максимальная) цена контракта (цена лота), начальная цена единицы услуги, начальная сумма цен единиц услуг без учета налога  на добавленную стоимость</t>
  </si>
  <si>
    <t>х</t>
  </si>
  <si>
    <t>Сумма налога на добавленную стоимость (рублей), ставка налога на добавленную стоимость (процентов)</t>
  </si>
  <si>
    <t>Итого начальная (максимальная) цена контракта (цена лота), начальная цена единицы услуги, начальная сумма цен единиц услуг с учетом налога на добавленную стоимость</t>
  </si>
  <si>
    <t>Ед. изм.</t>
  </si>
  <si>
    <t>Источник 1</t>
  </si>
  <si>
    <t>Источник 2</t>
  </si>
  <si>
    <t>Источник 3</t>
  </si>
  <si>
    <t>Цена  за единицу услуги с учетом налога на добавленную стоимость</t>
  </si>
  <si>
    <t>№ п/п</t>
  </si>
  <si>
    <t>Перевозка грузов автомобильным транспортом грузоподъемностью до 2,5 т.</t>
  </si>
  <si>
    <t>Перевозка грузов автомобильным транспортом грузоподъемностью до 5 т.</t>
  </si>
  <si>
    <t>В соответствии с техническим заданием</t>
  </si>
  <si>
    <t>Час</t>
  </si>
  <si>
    <t>Кол-во</t>
  </si>
  <si>
    <t>Приложение к Протоколу НМЦК</t>
  </si>
  <si>
    <t>Лот № 15733411</t>
  </si>
  <si>
    <t>Определение начальной (максимальной) цены контракта (цены лота) на оказание услуг по перевозке грузов комплекса</t>
  </si>
  <si>
    <t>Количество работ, услуг</t>
  </si>
  <si>
    <t>Способ определения поставщика (подрядчика, исполнителя) электронный запрос котировок</t>
  </si>
  <si>
    <t>Цена, руб.</t>
  </si>
  <si>
    <t>Итого, руб.</t>
  </si>
  <si>
    <t>ИТОГО:</t>
  </si>
  <si>
    <t>Ф.И.О и должность лица получившего уквзанные сведения: Ведущий специалист контрактной службы                                       ________________О.А. Хетагуров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</si>
</sst>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0_р_."/>
    <numFmt numFmtId="166" formatCode="#,##0.00_ ;\-#,##0.00\ "/>
  </numFmts>
  <fonts count="19" x14ac:knownFonts="1">
    <font>
      <sz val="12"/>
      <name val="Times New Roman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3" fillId="0" borderId="0" xfId="1" applyFill="1" applyAlignment="1" applyProtection="1">
      <alignment vertical="center"/>
    </xf>
    <xf numFmtId="0" fontId="5" fillId="0" borderId="0" xfId="0" applyFont="1" applyFill="1"/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/>
    <xf numFmtId="0" fontId="9" fillId="0" borderId="0" xfId="0" applyFont="1" applyAlignment="1">
      <alignment horizontal="left" vertical="center" indent="1"/>
    </xf>
    <xf numFmtId="0" fontId="10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Border="1"/>
    <xf numFmtId="0" fontId="2" fillId="0" borderId="0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12" fillId="0" borderId="0" xfId="0" applyFont="1"/>
    <xf numFmtId="0" fontId="4" fillId="0" borderId="0" xfId="0" applyFont="1" applyFill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14" fontId="13" fillId="0" borderId="0" xfId="0" applyNumberFormat="1" applyFont="1" applyFill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vertical="top"/>
    </xf>
    <xf numFmtId="0" fontId="7" fillId="0" borderId="0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64" fontId="8" fillId="0" borderId="0" xfId="2" applyFont="1" applyFill="1"/>
    <xf numFmtId="0" fontId="1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/>
    <xf numFmtId="0" fontId="5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vertical="center"/>
    </xf>
    <xf numFmtId="14" fontId="0" fillId="0" borderId="0" xfId="0" applyNumberFormat="1" applyFill="1" applyBorder="1" applyAlignment="1">
      <alignment horizontal="left" vertical="center" wrapText="1"/>
    </xf>
    <xf numFmtId="2" fontId="0" fillId="0" borderId="0" xfId="0" applyNumberForma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64" fontId="4" fillId="0" borderId="5" xfId="2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64" fontId="4" fillId="0" borderId="5" xfId="2" applyFont="1" applyFill="1" applyBorder="1" applyAlignment="1">
      <alignment horizontal="centerContinuous" vertical="center" wrapText="1"/>
    </xf>
    <xf numFmtId="166" fontId="8" fillId="0" borderId="8" xfId="2" applyNumberFormat="1" applyFont="1" applyFill="1" applyBorder="1" applyAlignment="1">
      <alignment horizontal="centerContinuous" wrapText="1"/>
    </xf>
    <xf numFmtId="166" fontId="5" fillId="0" borderId="8" xfId="2" applyNumberFormat="1" applyFont="1" applyFill="1" applyBorder="1" applyAlignment="1">
      <alignment horizontal="right" vertical="center"/>
    </xf>
    <xf numFmtId="166" fontId="5" fillId="0" borderId="8" xfId="2" applyNumberFormat="1" applyFont="1" applyFill="1" applyBorder="1" applyAlignment="1">
      <alignment horizontal="center" vertical="center"/>
    </xf>
    <xf numFmtId="166" fontId="8" fillId="0" borderId="8" xfId="2" applyNumberFormat="1" applyFont="1" applyFill="1" applyBorder="1" applyAlignment="1">
      <alignment horizontal="center"/>
    </xf>
    <xf numFmtId="0" fontId="15" fillId="0" borderId="5" xfId="0" applyNumberFormat="1" applyFont="1" applyFill="1" applyBorder="1" applyAlignment="1">
      <alignment horizontal="centerContinuous" vertical="center"/>
    </xf>
    <xf numFmtId="166" fontId="4" fillId="0" borderId="8" xfId="2" applyNumberFormat="1" applyFont="1" applyFill="1" applyBorder="1" applyAlignment="1">
      <alignment horizontal="right" vertical="center" wrapText="1" indent="1"/>
    </xf>
    <xf numFmtId="0" fontId="5" fillId="0" borderId="0" xfId="0" applyFont="1" applyFill="1" applyAlignment="1">
      <alignment vertical="top"/>
    </xf>
    <xf numFmtId="164" fontId="2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8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164" fontId="2" fillId="0" borderId="1" xfId="2" applyFont="1" applyFill="1" applyBorder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/>
    </xf>
    <xf numFmtId="164" fontId="2" fillId="0" borderId="0" xfId="2" applyFont="1" applyFill="1"/>
    <xf numFmtId="164" fontId="2" fillId="0" borderId="0" xfId="2" applyFont="1" applyFill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5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164" fontId="4" fillId="0" borderId="8" xfId="2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workbookViewId="0">
      <selection activeCell="L10" sqref="L10"/>
    </sheetView>
  </sheetViews>
  <sheetFormatPr defaultRowHeight="12" x14ac:dyDescent="0.2"/>
  <cols>
    <col min="1" max="1" width="3.75" style="45" customWidth="1"/>
    <col min="2" max="2" width="30.25" style="45" customWidth="1"/>
    <col min="3" max="3" width="24.5" style="46" customWidth="1"/>
    <col min="4" max="4" width="26.5" style="56" customWidth="1"/>
    <col min="5" max="5" width="7.375" style="55" bestFit="1" customWidth="1"/>
    <col min="6" max="8" width="14.125" style="55" customWidth="1"/>
    <col min="9" max="9" width="12.25" style="55" customWidth="1"/>
    <col min="10" max="10" width="14.75" style="55" customWidth="1"/>
    <col min="11" max="11" width="0.5" style="55" customWidth="1"/>
    <col min="12" max="12" width="14.75" style="62" customWidth="1"/>
    <col min="13" max="13" width="11.375" style="38" customWidth="1"/>
    <col min="14" max="14" width="11.625" style="38" customWidth="1"/>
    <col min="15" max="16384" width="9" style="38"/>
  </cols>
  <sheetData>
    <row r="1" spans="1:12" ht="18.75" x14ac:dyDescent="0.3">
      <c r="H1" s="66" t="s">
        <v>46</v>
      </c>
    </row>
    <row r="3" spans="1:12" ht="19.5" x14ac:dyDescent="0.2">
      <c r="A3" s="38"/>
      <c r="B3" s="107" t="s">
        <v>48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ht="19.5" x14ac:dyDescent="0.2">
      <c r="A4" s="38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ht="20.25" customHeight="1" x14ac:dyDescent="0.25">
      <c r="A5" s="39"/>
      <c r="B5" s="67" t="s">
        <v>47</v>
      </c>
      <c r="C5" s="40"/>
      <c r="D5" s="41"/>
      <c r="E5" s="1"/>
      <c r="G5" s="41" t="s">
        <v>50</v>
      </c>
      <c r="H5" s="84"/>
      <c r="I5" s="84"/>
      <c r="J5" s="84"/>
      <c r="K5" s="84"/>
      <c r="L5" s="84"/>
    </row>
    <row r="6" spans="1:12" ht="12" customHeight="1" x14ac:dyDescent="0.2">
      <c r="A6" s="105" t="s">
        <v>40</v>
      </c>
      <c r="B6" s="111" t="s">
        <v>28</v>
      </c>
      <c r="C6" s="105" t="s">
        <v>5</v>
      </c>
      <c r="D6" s="105" t="s">
        <v>0</v>
      </c>
      <c r="E6" s="105" t="s">
        <v>35</v>
      </c>
      <c r="F6" s="111" t="s">
        <v>15</v>
      </c>
      <c r="G6" s="111"/>
      <c r="H6" s="111"/>
      <c r="I6" s="111"/>
      <c r="J6" s="105" t="s">
        <v>49</v>
      </c>
      <c r="K6" s="106"/>
      <c r="L6" s="108" t="s">
        <v>29</v>
      </c>
    </row>
    <row r="7" spans="1:12" ht="12" customHeight="1" x14ac:dyDescent="0.2">
      <c r="A7" s="105"/>
      <c r="B7" s="111"/>
      <c r="C7" s="105"/>
      <c r="D7" s="105"/>
      <c r="E7" s="105"/>
      <c r="F7" s="109" t="s">
        <v>2</v>
      </c>
      <c r="G7" s="110"/>
      <c r="H7" s="110"/>
      <c r="I7" s="105" t="s">
        <v>27</v>
      </c>
      <c r="J7" s="105"/>
      <c r="K7" s="106"/>
      <c r="L7" s="108"/>
    </row>
    <row r="8" spans="1:12" ht="17.25" customHeight="1" x14ac:dyDescent="0.2">
      <c r="A8" s="105"/>
      <c r="B8" s="111"/>
      <c r="C8" s="105"/>
      <c r="D8" s="105"/>
      <c r="E8" s="105"/>
      <c r="F8" s="43" t="s">
        <v>36</v>
      </c>
      <c r="G8" s="43" t="s">
        <v>37</v>
      </c>
      <c r="H8" s="43" t="s">
        <v>38</v>
      </c>
      <c r="I8" s="105"/>
      <c r="J8" s="105"/>
      <c r="K8" s="106"/>
      <c r="L8" s="108"/>
    </row>
    <row r="9" spans="1:12" ht="32.25" customHeight="1" x14ac:dyDescent="0.2">
      <c r="A9" s="104">
        <v>1</v>
      </c>
      <c r="B9" s="44" t="s">
        <v>30</v>
      </c>
      <c r="C9" s="104" t="str">
        <f>INDEX(Лист2!$A$1:$H$116,A9+1,2)</f>
        <v>Перевозка грузов автомобильным транспортом грузоподъемностью до 2,5 т.</v>
      </c>
      <c r="D9" s="105" t="str">
        <f>INDEX(Лист2!$A$1:$H$116,A9+1,3)</f>
        <v>В соответствии с техническим заданием</v>
      </c>
      <c r="E9" s="54" t="str">
        <f>E10</f>
        <v>Час</v>
      </c>
      <c r="F9" s="51">
        <f>ROUND(F10/120*100,2)</f>
        <v>1125</v>
      </c>
      <c r="G9" s="51">
        <f t="shared" ref="G9:H9" si="0">ROUND(G10/120*100,2)</f>
        <v>1166.67</v>
      </c>
      <c r="H9" s="51">
        <f t="shared" si="0"/>
        <v>1155</v>
      </c>
      <c r="I9" s="52">
        <f>ROUND(SUM(F9+G9+H9)/3,2)</f>
        <v>1148.8900000000001</v>
      </c>
      <c r="J9" s="63">
        <f>J10</f>
        <v>400</v>
      </c>
      <c r="K9" s="77">
        <f>I9*J9</f>
        <v>459556.00000000006</v>
      </c>
      <c r="L9" s="78"/>
    </row>
    <row r="10" spans="1:12" ht="32.25" customHeight="1" x14ac:dyDescent="0.2">
      <c r="A10" s="104"/>
      <c r="B10" s="44" t="s">
        <v>39</v>
      </c>
      <c r="C10" s="104"/>
      <c r="D10" s="105"/>
      <c r="E10" s="73" t="str">
        <f>INDEX(Лист2!$A$1:$H$116,A9+1,4)</f>
        <v>Час</v>
      </c>
      <c r="F10" s="64">
        <f>INDEX(Лист2!$A$1:$H$116,A9+1,6)</f>
        <v>1350</v>
      </c>
      <c r="G10" s="64">
        <f>INDEX(Лист2!$A$1:$H$116,A9+1,7)</f>
        <v>1400</v>
      </c>
      <c r="H10" s="64">
        <f>INDEX(Лист2!$A$1:$H$116,A9+1,8)</f>
        <v>1386</v>
      </c>
      <c r="I10" s="65">
        <f>ROUND(SUM(F10+G10+H10)/3,2)</f>
        <v>1378.67</v>
      </c>
      <c r="J10" s="53">
        <f>INDEX(Лист2!$A$1:$H$116,A9+1,5)</f>
        <v>400</v>
      </c>
      <c r="K10" s="82"/>
      <c r="L10" s="79">
        <f>J10*I10</f>
        <v>551468</v>
      </c>
    </row>
    <row r="11" spans="1:12" ht="32.25" customHeight="1" x14ac:dyDescent="0.2">
      <c r="A11" s="104">
        <v>2</v>
      </c>
      <c r="B11" s="44" t="s">
        <v>30</v>
      </c>
      <c r="C11" s="104" t="str">
        <f>INDEX(Лист2!$A$1:$H$116,A11+1,2)</f>
        <v>Перевозка грузов автомобильным транспортом грузоподъемностью до 5 т.</v>
      </c>
      <c r="D11" s="105" t="str">
        <f>INDEX(Лист2!$A$1:$H$116,A11+1,3)</f>
        <v>В соответствии с техническим заданием</v>
      </c>
      <c r="E11" s="54" t="str">
        <f>E12</f>
        <v>Час</v>
      </c>
      <c r="F11" s="51">
        <f>ROUND(F12/120*100,2)</f>
        <v>1541.67</v>
      </c>
      <c r="G11" s="51">
        <f t="shared" ref="G11" si="1">ROUND(G12/120*100,2)</f>
        <v>1583.33</v>
      </c>
      <c r="H11" s="51">
        <f t="shared" ref="H11" si="2">ROUND(H12/120*100,2)</f>
        <v>1566.67</v>
      </c>
      <c r="I11" s="52">
        <f>ROUND(SUM(F11+G11+H11)/3,2)</f>
        <v>1563.89</v>
      </c>
      <c r="J11" s="63">
        <f>J12</f>
        <v>25</v>
      </c>
      <c r="K11" s="77">
        <f>I11*J11</f>
        <v>39097.25</v>
      </c>
      <c r="L11" s="78"/>
    </row>
    <row r="12" spans="1:12" ht="32.25" customHeight="1" x14ac:dyDescent="0.2">
      <c r="A12" s="104"/>
      <c r="B12" s="44" t="s">
        <v>39</v>
      </c>
      <c r="C12" s="104"/>
      <c r="D12" s="105"/>
      <c r="E12" s="73" t="str">
        <f>INDEX(Лист2!$A$1:$H$116,A11+1,4)</f>
        <v>Час</v>
      </c>
      <c r="F12" s="64">
        <f>INDEX(Лист2!$A$1:$H$116,A11+1,6)</f>
        <v>1850</v>
      </c>
      <c r="G12" s="64">
        <f>INDEX(Лист2!$A$1:$H$116,A11+1,7)</f>
        <v>1900</v>
      </c>
      <c r="H12" s="64">
        <f>INDEX(Лист2!$A$1:$H$116,A11+1,8)</f>
        <v>1880</v>
      </c>
      <c r="I12" s="65">
        <f>ROUND(SUM(F12+G12+H12)/3,2)</f>
        <v>1876.67</v>
      </c>
      <c r="J12" s="53">
        <f>INDEX(Лист2!$A$1:$H$116,A11+1,5)</f>
        <v>25</v>
      </c>
      <c r="K12" s="82"/>
      <c r="L12" s="79">
        <f>J12*I12</f>
        <v>46916.75</v>
      </c>
    </row>
    <row r="13" spans="1:12" ht="32.25" hidden="1" customHeight="1" x14ac:dyDescent="0.2">
      <c r="A13" s="61"/>
      <c r="B13" s="44"/>
      <c r="C13" s="61"/>
      <c r="D13" s="43"/>
      <c r="E13" s="73"/>
      <c r="F13" s="64"/>
      <c r="G13" s="64"/>
      <c r="H13" s="64"/>
      <c r="I13" s="65"/>
      <c r="J13" s="63"/>
      <c r="K13" s="74">
        <f>I13*J13</f>
        <v>0</v>
      </c>
      <c r="L13" s="81"/>
    </row>
    <row r="14" spans="1:12" ht="32.25" hidden="1" customHeight="1" x14ac:dyDescent="0.2">
      <c r="A14" s="61"/>
      <c r="B14" s="44"/>
      <c r="C14" s="61"/>
      <c r="D14" s="43"/>
      <c r="E14" s="73"/>
      <c r="F14" s="64"/>
      <c r="G14" s="64"/>
      <c r="H14" s="64"/>
      <c r="I14" s="65"/>
      <c r="J14" s="53"/>
      <c r="K14" s="75"/>
      <c r="L14" s="80"/>
    </row>
    <row r="15" spans="1:12" ht="75.75" customHeight="1" x14ac:dyDescent="0.2">
      <c r="A15" s="44"/>
      <c r="B15" s="44" t="s">
        <v>31</v>
      </c>
      <c r="C15" s="43" t="s">
        <v>32</v>
      </c>
      <c r="D15" s="43" t="s">
        <v>32</v>
      </c>
      <c r="E15" s="43" t="s">
        <v>32</v>
      </c>
      <c r="F15" s="43" t="s">
        <v>32</v>
      </c>
      <c r="G15" s="43" t="s">
        <v>32</v>
      </c>
      <c r="H15" s="43" t="s">
        <v>32</v>
      </c>
      <c r="I15" s="43" t="s">
        <v>32</v>
      </c>
      <c r="J15" s="43" t="s">
        <v>32</v>
      </c>
      <c r="K15" s="76"/>
      <c r="L15" s="83">
        <f>ROUND(L17/120*100,2)</f>
        <v>498653.96</v>
      </c>
    </row>
    <row r="16" spans="1:12" ht="45.75" customHeight="1" x14ac:dyDescent="0.2">
      <c r="A16" s="44"/>
      <c r="B16" s="44" t="s">
        <v>33</v>
      </c>
      <c r="C16" s="43" t="s">
        <v>32</v>
      </c>
      <c r="D16" s="43" t="s">
        <v>32</v>
      </c>
      <c r="E16" s="43" t="s">
        <v>32</v>
      </c>
      <c r="F16" s="42" t="s">
        <v>32</v>
      </c>
      <c r="G16" s="42" t="s">
        <v>32</v>
      </c>
      <c r="H16" s="42" t="s">
        <v>32</v>
      </c>
      <c r="I16" s="43" t="s">
        <v>32</v>
      </c>
      <c r="J16" s="43" t="s">
        <v>32</v>
      </c>
      <c r="K16" s="76"/>
      <c r="L16" s="83">
        <f>L17-L15</f>
        <v>99730.789999999979</v>
      </c>
    </row>
    <row r="17" spans="1:12" ht="79.5" customHeight="1" x14ac:dyDescent="0.2">
      <c r="A17" s="44"/>
      <c r="B17" s="44" t="s">
        <v>34</v>
      </c>
      <c r="C17" s="43" t="s">
        <v>32</v>
      </c>
      <c r="D17" s="42" t="s">
        <v>32</v>
      </c>
      <c r="E17" s="42" t="s">
        <v>32</v>
      </c>
      <c r="F17" s="42" t="s">
        <v>32</v>
      </c>
      <c r="G17" s="42" t="s">
        <v>32</v>
      </c>
      <c r="H17" s="42" t="s">
        <v>32</v>
      </c>
      <c r="I17" s="42" t="s">
        <v>32</v>
      </c>
      <c r="J17" s="42" t="s">
        <v>32</v>
      </c>
      <c r="K17" s="58"/>
      <c r="L17" s="79">
        <f>SUM(L9:L14)</f>
        <v>598384.75</v>
      </c>
    </row>
    <row r="20" spans="1:12" customFormat="1" ht="15.75" x14ac:dyDescent="0.25">
      <c r="B20" s="68" t="s">
        <v>54</v>
      </c>
      <c r="C20" s="69"/>
      <c r="D20" s="6"/>
      <c r="E20" s="6"/>
    </row>
    <row r="21" spans="1:12" customFormat="1" ht="15.75" x14ac:dyDescent="0.25">
      <c r="B21" s="26"/>
      <c r="C21" s="26"/>
      <c r="D21" s="26"/>
      <c r="E21" s="26"/>
    </row>
    <row r="22" spans="1:12" customFormat="1" ht="15.75" x14ac:dyDescent="0.25">
      <c r="B22" s="70" t="s">
        <v>18</v>
      </c>
      <c r="C22" s="71">
        <v>44935</v>
      </c>
      <c r="D22" s="72"/>
      <c r="E22" s="72"/>
    </row>
    <row r="23" spans="1:12" x14ac:dyDescent="0.2">
      <c r="A23" s="47"/>
      <c r="B23" s="47"/>
      <c r="D23" s="49"/>
    </row>
    <row r="24" spans="1:12" x14ac:dyDescent="0.2">
      <c r="A24" s="48"/>
      <c r="B24" s="48"/>
      <c r="D24" s="50"/>
    </row>
  </sheetData>
  <mergeCells count="18">
    <mergeCell ref="B3:L3"/>
    <mergeCell ref="L6:L8"/>
    <mergeCell ref="I7:I8"/>
    <mergeCell ref="J6:J8"/>
    <mergeCell ref="F7:H7"/>
    <mergeCell ref="E6:E8"/>
    <mergeCell ref="F6:I6"/>
    <mergeCell ref="B6:B8"/>
    <mergeCell ref="D6:D8"/>
    <mergeCell ref="C6:C8"/>
    <mergeCell ref="A11:A12"/>
    <mergeCell ref="C11:C12"/>
    <mergeCell ref="D11:D12"/>
    <mergeCell ref="K6:K8"/>
    <mergeCell ref="A6:A8"/>
    <mergeCell ref="A9:A10"/>
    <mergeCell ref="D9:D10"/>
    <mergeCell ref="C9:C10"/>
  </mergeCells>
  <pageMargins left="0.62992125984251968" right="0.43307086614173229" top="0.55118110236220474" bottom="0.55118110236220474" header="3.937007874015748E-2" footer="3.937007874015748E-2"/>
  <pageSetup paperSize="9" scale="72" orientation="landscape" r:id="rId1"/>
  <colBreaks count="1" manualBreakCount="1">
    <brk id="12" max="1048575" man="1"/>
  </colBreaks>
  <ignoredErrors>
    <ignoredError sqref="F10:H10 E10:E11 J10:J11 F11:H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zoomScale="85" zoomScaleNormal="85" workbookViewId="0">
      <pane ySplit="1" topLeftCell="A2" activePane="bottomLeft" state="frozen"/>
      <selection pane="bottomLeft" activeCell="C10" sqref="C10"/>
    </sheetView>
  </sheetViews>
  <sheetFormatPr defaultRowHeight="15.75" x14ac:dyDescent="0.25"/>
  <cols>
    <col min="1" max="1" width="5.375" style="98" bestFit="1" customWidth="1"/>
    <col min="2" max="2" width="70.125" style="99" customWidth="1"/>
    <col min="3" max="3" width="38.125" style="100" customWidth="1"/>
    <col min="4" max="4" width="7.75" style="101" bestFit="1" customWidth="1"/>
    <col min="5" max="5" width="7.75" style="101" customWidth="1"/>
    <col min="6" max="8" width="15.25" style="102" customWidth="1"/>
    <col min="9" max="10" width="12.875" style="103" customWidth="1"/>
    <col min="11" max="16384" width="9" style="93"/>
  </cols>
  <sheetData>
    <row r="1" spans="1:10" s="90" customFormat="1" ht="31.5" x14ac:dyDescent="0.25">
      <c r="A1" s="87" t="s">
        <v>40</v>
      </c>
      <c r="B1" s="88" t="s">
        <v>5</v>
      </c>
      <c r="C1" s="88" t="s">
        <v>0</v>
      </c>
      <c r="D1" s="88" t="s">
        <v>35</v>
      </c>
      <c r="E1" s="88" t="s">
        <v>45</v>
      </c>
      <c r="F1" s="89" t="s">
        <v>36</v>
      </c>
      <c r="G1" s="89" t="s">
        <v>37</v>
      </c>
      <c r="H1" s="89" t="s">
        <v>38</v>
      </c>
      <c r="I1" s="89" t="s">
        <v>51</v>
      </c>
      <c r="J1" s="89" t="s">
        <v>52</v>
      </c>
    </row>
    <row r="2" spans="1:10" x14ac:dyDescent="0.25">
      <c r="A2" s="59">
        <v>1</v>
      </c>
      <c r="B2" s="91" t="s">
        <v>41</v>
      </c>
      <c r="C2" s="91" t="s">
        <v>43</v>
      </c>
      <c r="D2" s="92" t="s">
        <v>44</v>
      </c>
      <c r="E2" s="92">
        <v>400</v>
      </c>
      <c r="F2" s="85">
        <v>1350</v>
      </c>
      <c r="G2" s="85">
        <v>1400</v>
      </c>
      <c r="H2" s="85">
        <v>1386</v>
      </c>
      <c r="I2" s="85">
        <f>ROUND((F2+G2+H2)/3,2)</f>
        <v>1378.67</v>
      </c>
      <c r="J2" s="85">
        <f>E2*I2</f>
        <v>551468</v>
      </c>
    </row>
    <row r="3" spans="1:10" x14ac:dyDescent="0.25">
      <c r="A3" s="59">
        <v>2</v>
      </c>
      <c r="B3" s="91" t="s">
        <v>42</v>
      </c>
      <c r="C3" s="91" t="s">
        <v>43</v>
      </c>
      <c r="D3" s="92" t="s">
        <v>44</v>
      </c>
      <c r="E3" s="92">
        <v>25</v>
      </c>
      <c r="F3" s="85">
        <v>1850</v>
      </c>
      <c r="G3" s="85">
        <v>1900</v>
      </c>
      <c r="H3" s="85">
        <v>1880</v>
      </c>
      <c r="I3" s="85">
        <f>ROUND((F3+G3+H3)/3,2)</f>
        <v>1876.67</v>
      </c>
      <c r="J3" s="85">
        <f>E3*I3</f>
        <v>46916.75</v>
      </c>
    </row>
    <row r="4" spans="1:10" x14ac:dyDescent="0.25">
      <c r="A4" s="59">
        <v>3</v>
      </c>
      <c r="B4" s="94"/>
      <c r="C4" s="59"/>
      <c r="D4" s="92"/>
      <c r="E4" s="92"/>
      <c r="F4" s="85"/>
      <c r="G4" s="85"/>
      <c r="H4" s="85"/>
      <c r="I4" s="85"/>
      <c r="J4" s="85"/>
    </row>
    <row r="5" spans="1:10" x14ac:dyDescent="0.25">
      <c r="A5" s="59">
        <v>4</v>
      </c>
      <c r="B5" s="95"/>
      <c r="C5" s="96"/>
      <c r="D5" s="60"/>
      <c r="E5" s="60"/>
      <c r="F5" s="97"/>
      <c r="G5" s="97"/>
      <c r="H5" s="97"/>
      <c r="I5" s="85"/>
      <c r="J5" s="85"/>
    </row>
    <row r="6" spans="1:10" x14ac:dyDescent="0.25">
      <c r="A6" s="59">
        <v>5</v>
      </c>
      <c r="B6" s="95"/>
      <c r="C6" s="96"/>
      <c r="D6" s="60"/>
      <c r="E6" s="60"/>
      <c r="F6" s="97"/>
      <c r="G6" s="97"/>
      <c r="H6" s="97"/>
      <c r="I6" s="85"/>
      <c r="J6" s="85"/>
    </row>
    <row r="7" spans="1:10" x14ac:dyDescent="0.25">
      <c r="A7" s="59">
        <v>6</v>
      </c>
      <c r="B7" s="95"/>
      <c r="C7" s="96"/>
      <c r="D7" s="60"/>
      <c r="E7" s="60"/>
      <c r="F7" s="97"/>
      <c r="G7" s="97"/>
      <c r="H7" s="97"/>
      <c r="I7" s="85"/>
      <c r="J7" s="85"/>
    </row>
    <row r="8" spans="1:10" x14ac:dyDescent="0.25">
      <c r="A8" s="59">
        <v>7</v>
      </c>
      <c r="B8" s="95"/>
      <c r="C8" s="96"/>
      <c r="D8" s="60"/>
      <c r="E8" s="60"/>
      <c r="F8" s="97"/>
      <c r="G8" s="97"/>
      <c r="H8" s="97"/>
      <c r="I8" s="85"/>
      <c r="J8" s="85"/>
    </row>
    <row r="9" spans="1:10" x14ac:dyDescent="0.25">
      <c r="A9" s="59">
        <v>8</v>
      </c>
      <c r="B9" s="95"/>
      <c r="C9" s="96"/>
      <c r="D9" s="60"/>
      <c r="E9" s="60"/>
      <c r="F9" s="97"/>
      <c r="G9" s="97"/>
      <c r="H9" s="97"/>
      <c r="I9" s="85"/>
      <c r="J9" s="85"/>
    </row>
    <row r="10" spans="1:10" x14ac:dyDescent="0.25">
      <c r="A10" s="59">
        <v>9</v>
      </c>
      <c r="B10" s="95"/>
      <c r="C10" s="96"/>
      <c r="D10" s="60"/>
      <c r="E10" s="60"/>
      <c r="F10" s="97"/>
      <c r="G10" s="97"/>
      <c r="H10" s="97"/>
      <c r="I10" s="85"/>
      <c r="J10" s="85"/>
    </row>
    <row r="11" spans="1:10" x14ac:dyDescent="0.25">
      <c r="A11" s="59">
        <v>10</v>
      </c>
      <c r="B11" s="95"/>
      <c r="C11" s="96"/>
      <c r="D11" s="60"/>
      <c r="E11" s="60"/>
      <c r="F11" s="97"/>
      <c r="G11" s="97"/>
      <c r="H11" s="97"/>
      <c r="I11" s="85"/>
      <c r="J11" s="85"/>
    </row>
    <row r="12" spans="1:10" x14ac:dyDescent="0.25">
      <c r="A12" s="59">
        <v>11</v>
      </c>
      <c r="B12" s="95"/>
      <c r="C12" s="96"/>
      <c r="D12" s="60"/>
      <c r="E12" s="60"/>
      <c r="F12" s="97"/>
      <c r="G12" s="97"/>
      <c r="H12" s="97"/>
      <c r="I12" s="85"/>
      <c r="J12" s="85"/>
    </row>
    <row r="13" spans="1:10" x14ac:dyDescent="0.25">
      <c r="A13" s="59">
        <v>12</v>
      </c>
      <c r="B13" s="95"/>
      <c r="C13" s="96"/>
      <c r="D13" s="60"/>
      <c r="E13" s="60"/>
      <c r="F13" s="97"/>
      <c r="G13" s="97"/>
      <c r="H13" s="97"/>
      <c r="I13" s="85"/>
      <c r="J13" s="85"/>
    </row>
    <row r="14" spans="1:10" x14ac:dyDescent="0.25">
      <c r="A14" s="59">
        <v>13</v>
      </c>
      <c r="B14" s="95"/>
      <c r="C14" s="96"/>
      <c r="D14" s="60"/>
      <c r="E14" s="60"/>
      <c r="F14" s="97"/>
      <c r="G14" s="97"/>
      <c r="H14" s="97"/>
      <c r="I14" s="85"/>
      <c r="J14" s="85"/>
    </row>
    <row r="15" spans="1:10" x14ac:dyDescent="0.25">
      <c r="A15" s="59">
        <v>14</v>
      </c>
      <c r="B15" s="95"/>
      <c r="C15" s="96"/>
      <c r="D15" s="60"/>
      <c r="E15" s="60"/>
      <c r="F15" s="97"/>
      <c r="G15" s="97"/>
      <c r="H15" s="97"/>
      <c r="I15" s="85"/>
      <c r="J15" s="85"/>
    </row>
    <row r="16" spans="1:10" x14ac:dyDescent="0.25">
      <c r="A16" s="59">
        <v>15</v>
      </c>
      <c r="B16" s="95"/>
      <c r="C16" s="96"/>
      <c r="D16" s="60"/>
      <c r="E16" s="60"/>
      <c r="F16" s="97"/>
      <c r="G16" s="97"/>
      <c r="H16" s="97"/>
      <c r="I16" s="85"/>
      <c r="J16" s="85"/>
    </row>
    <row r="17" spans="1:10" x14ac:dyDescent="0.25">
      <c r="A17" s="59">
        <v>16</v>
      </c>
      <c r="B17" s="95"/>
      <c r="C17" s="96"/>
      <c r="D17" s="60"/>
      <c r="E17" s="60"/>
      <c r="F17" s="97"/>
      <c r="G17" s="97"/>
      <c r="H17" s="97"/>
      <c r="I17" s="85"/>
      <c r="J17" s="85"/>
    </row>
    <row r="18" spans="1:10" x14ac:dyDescent="0.25">
      <c r="A18" s="59">
        <v>17</v>
      </c>
      <c r="B18" s="95"/>
      <c r="C18" s="96"/>
      <c r="D18" s="60"/>
      <c r="E18" s="60"/>
      <c r="F18" s="97"/>
      <c r="G18" s="97"/>
      <c r="H18" s="97"/>
      <c r="I18" s="85"/>
      <c r="J18" s="85"/>
    </row>
    <row r="19" spans="1:10" x14ac:dyDescent="0.25">
      <c r="A19" s="59">
        <v>18</v>
      </c>
      <c r="B19" s="95"/>
      <c r="C19" s="96"/>
      <c r="D19" s="60"/>
      <c r="E19" s="60"/>
      <c r="F19" s="97"/>
      <c r="G19" s="97"/>
      <c r="H19" s="97"/>
      <c r="I19" s="85"/>
      <c r="J19" s="85"/>
    </row>
    <row r="20" spans="1:10" x14ac:dyDescent="0.25">
      <c r="A20" s="59">
        <v>19</v>
      </c>
      <c r="B20" s="95"/>
      <c r="C20" s="96"/>
      <c r="D20" s="60"/>
      <c r="E20" s="60"/>
      <c r="F20" s="97"/>
      <c r="G20" s="97"/>
      <c r="H20" s="97"/>
      <c r="I20" s="85"/>
      <c r="J20" s="85"/>
    </row>
    <row r="21" spans="1:10" x14ac:dyDescent="0.25">
      <c r="A21" s="59">
        <v>20</v>
      </c>
      <c r="B21" s="95"/>
      <c r="C21" s="96"/>
      <c r="D21" s="60"/>
      <c r="E21" s="60"/>
      <c r="F21" s="97"/>
      <c r="G21" s="97"/>
      <c r="H21" s="97"/>
      <c r="I21" s="85"/>
      <c r="J21" s="85"/>
    </row>
    <row r="22" spans="1:10" x14ac:dyDescent="0.25">
      <c r="A22" s="59">
        <v>21</v>
      </c>
      <c r="B22" s="95"/>
      <c r="C22" s="96"/>
      <c r="D22" s="60"/>
      <c r="E22" s="60"/>
      <c r="F22" s="97"/>
      <c r="G22" s="97"/>
      <c r="H22" s="97"/>
      <c r="I22" s="85"/>
      <c r="J22" s="85"/>
    </row>
    <row r="23" spans="1:10" x14ac:dyDescent="0.25">
      <c r="A23" s="59">
        <v>22</v>
      </c>
      <c r="B23" s="95"/>
      <c r="C23" s="96"/>
      <c r="D23" s="60"/>
      <c r="E23" s="60"/>
      <c r="F23" s="97"/>
      <c r="G23" s="97"/>
      <c r="H23" s="97"/>
      <c r="I23" s="85"/>
      <c r="J23" s="85"/>
    </row>
    <row r="24" spans="1:10" x14ac:dyDescent="0.25">
      <c r="A24" s="59">
        <v>23</v>
      </c>
      <c r="B24" s="95"/>
      <c r="C24" s="96"/>
      <c r="D24" s="60"/>
      <c r="E24" s="60"/>
      <c r="F24" s="97"/>
      <c r="G24" s="97"/>
      <c r="H24" s="97"/>
      <c r="I24" s="85"/>
      <c r="J24" s="85"/>
    </row>
    <row r="25" spans="1:10" x14ac:dyDescent="0.25">
      <c r="A25" s="59">
        <v>24</v>
      </c>
      <c r="B25" s="95"/>
      <c r="C25" s="96"/>
      <c r="D25" s="60"/>
      <c r="E25" s="60"/>
      <c r="F25" s="97"/>
      <c r="G25" s="97"/>
      <c r="H25" s="97"/>
      <c r="I25" s="85"/>
      <c r="J25" s="85"/>
    </row>
    <row r="26" spans="1:10" x14ac:dyDescent="0.25">
      <c r="A26" s="59">
        <v>25</v>
      </c>
      <c r="B26" s="95"/>
      <c r="C26" s="96"/>
      <c r="D26" s="60"/>
      <c r="E26" s="60"/>
      <c r="F26" s="97"/>
      <c r="G26" s="97"/>
      <c r="H26" s="97"/>
      <c r="I26" s="85"/>
      <c r="J26" s="85"/>
    </row>
    <row r="27" spans="1:10" x14ac:dyDescent="0.25">
      <c r="A27" s="59"/>
      <c r="B27" s="95"/>
      <c r="C27" s="96"/>
      <c r="D27" s="60"/>
      <c r="E27" s="60"/>
      <c r="F27" s="97"/>
      <c r="G27" s="97"/>
      <c r="H27" s="97"/>
      <c r="I27" s="86" t="s">
        <v>53</v>
      </c>
      <c r="J27" s="86">
        <f>SUM(J2:J26)</f>
        <v>598384.75</v>
      </c>
    </row>
  </sheetData>
  <pageMargins left="0.23622047244094488" right="0.23622047244094488" top="0.3543307086614173" bottom="0.3543307086614173" header="3.937007874015748E-2" footer="3.937007874015748E-2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C7" sqref="C7:C9"/>
    </sheetView>
  </sheetViews>
  <sheetFormatPr defaultRowHeight="15" x14ac:dyDescent="0.25"/>
  <cols>
    <col min="1" max="1" width="18.5" style="1" customWidth="1"/>
    <col min="2" max="2" width="23.625" style="1" customWidth="1"/>
    <col min="3" max="3" width="10.375" style="1" customWidth="1"/>
    <col min="4" max="4" width="17" style="2" customWidth="1"/>
    <col min="5" max="5" width="16.875" style="2" customWidth="1"/>
    <col min="6" max="6" width="17" style="2" customWidth="1"/>
    <col min="7" max="7" width="13.125" style="2" customWidth="1"/>
    <col min="8" max="8" width="12.625" style="1" customWidth="1"/>
    <col min="9" max="9" width="16.125" style="1" customWidth="1"/>
    <col min="10" max="16384" width="9" style="1"/>
  </cols>
  <sheetData>
    <row r="1" spans="1:11" s="4" customFormat="1" ht="15.75" x14ac:dyDescent="0.25">
      <c r="A1" s="116" t="s">
        <v>11</v>
      </c>
      <c r="B1" s="116"/>
      <c r="C1" s="116"/>
      <c r="D1" s="116"/>
      <c r="E1" s="116"/>
      <c r="F1" s="116"/>
      <c r="G1" s="116"/>
      <c r="H1" s="116"/>
      <c r="I1" s="116"/>
    </row>
    <row r="2" spans="1:11" s="4" customFormat="1" ht="27.75" customHeight="1" x14ac:dyDescent="0.2">
      <c r="A2" s="117" t="s">
        <v>26</v>
      </c>
      <c r="B2" s="117"/>
      <c r="C2" s="117"/>
      <c r="D2" s="117"/>
      <c r="E2" s="117"/>
      <c r="F2" s="117"/>
      <c r="G2" s="117"/>
      <c r="H2" s="117"/>
      <c r="I2" s="117"/>
    </row>
    <row r="3" spans="1:11" ht="21.75" customHeight="1" x14ac:dyDescent="0.25">
      <c r="A3" s="117"/>
      <c r="B3" s="117"/>
      <c r="C3" s="117"/>
      <c r="D3" s="117"/>
      <c r="E3" s="117"/>
      <c r="F3" s="117"/>
      <c r="G3" s="117"/>
      <c r="H3" s="117"/>
      <c r="I3" s="117"/>
    </row>
    <row r="4" spans="1:11" ht="15.75" x14ac:dyDescent="0.25">
      <c r="A4" s="6"/>
      <c r="B4" s="6"/>
      <c r="C4" s="6"/>
      <c r="D4" s="6"/>
      <c r="E4" s="6"/>
      <c r="F4" s="6"/>
      <c r="G4" s="6"/>
      <c r="H4" s="6"/>
      <c r="I4" s="6"/>
    </row>
    <row r="5" spans="1:11" ht="15.75" customHeight="1" x14ac:dyDescent="0.25">
      <c r="A5" s="7" t="s">
        <v>12</v>
      </c>
      <c r="B5" s="118" t="s">
        <v>13</v>
      </c>
      <c r="C5" s="118"/>
      <c r="D5" s="118"/>
      <c r="E5" s="119" t="s">
        <v>14</v>
      </c>
      <c r="F5" s="119"/>
      <c r="G5" s="1"/>
    </row>
    <row r="6" spans="1:11" ht="15.75" customHeight="1" x14ac:dyDescent="0.25">
      <c r="A6" s="7"/>
      <c r="B6" s="7"/>
      <c r="C6" s="7"/>
      <c r="D6" s="8"/>
      <c r="E6" s="8"/>
      <c r="F6" s="120"/>
      <c r="G6" s="121"/>
      <c r="H6" s="121"/>
      <c r="I6" s="121"/>
    </row>
    <row r="7" spans="1:11" ht="15.75" customHeight="1" x14ac:dyDescent="0.25">
      <c r="A7" s="112" t="s">
        <v>5</v>
      </c>
      <c r="B7" s="112" t="s">
        <v>0</v>
      </c>
      <c r="C7" s="112" t="s">
        <v>1</v>
      </c>
      <c r="D7" s="122" t="s">
        <v>15</v>
      </c>
      <c r="E7" s="122"/>
      <c r="F7" s="122"/>
      <c r="G7" s="122"/>
      <c r="H7" s="112" t="s">
        <v>10</v>
      </c>
      <c r="I7" s="112" t="s">
        <v>16</v>
      </c>
    </row>
    <row r="8" spans="1:11" ht="15.75" x14ac:dyDescent="0.25">
      <c r="A8" s="112"/>
      <c r="B8" s="112"/>
      <c r="C8" s="112"/>
      <c r="D8" s="113" t="s">
        <v>2</v>
      </c>
      <c r="E8" s="113"/>
      <c r="F8" s="113"/>
      <c r="G8" s="114" t="s">
        <v>21</v>
      </c>
      <c r="H8" s="112"/>
      <c r="I8" s="112"/>
    </row>
    <row r="9" spans="1:11" ht="15.75" x14ac:dyDescent="0.25">
      <c r="A9" s="112"/>
      <c r="B9" s="112"/>
      <c r="C9" s="112"/>
      <c r="D9" s="5" t="s">
        <v>6</v>
      </c>
      <c r="E9" s="5" t="s">
        <v>7</v>
      </c>
      <c r="F9" s="5" t="s">
        <v>8</v>
      </c>
      <c r="G9" s="115"/>
      <c r="H9" s="112"/>
      <c r="I9" s="112"/>
    </row>
    <row r="10" spans="1:11" ht="16.5" customHeight="1" thickBot="1" x14ac:dyDescent="0.3">
      <c r="A10" s="9">
        <v>1</v>
      </c>
      <c r="B10" s="9">
        <v>2</v>
      </c>
      <c r="C10" s="9">
        <v>3</v>
      </c>
      <c r="D10" s="9">
        <v>5</v>
      </c>
      <c r="E10" s="9">
        <v>6</v>
      </c>
      <c r="F10" s="9">
        <v>7</v>
      </c>
      <c r="G10" s="9">
        <v>8</v>
      </c>
      <c r="H10" s="9">
        <v>9</v>
      </c>
      <c r="I10" s="9">
        <v>10</v>
      </c>
    </row>
    <row r="11" spans="1:11" ht="44.25" customHeight="1" thickBot="1" x14ac:dyDescent="0.3">
      <c r="A11" s="35" t="s">
        <v>24</v>
      </c>
      <c r="B11" s="36" t="s">
        <v>25</v>
      </c>
      <c r="C11" s="36" t="s">
        <v>22</v>
      </c>
      <c r="D11" s="36">
        <v>14.3</v>
      </c>
      <c r="E11" s="36">
        <v>13</v>
      </c>
      <c r="F11" s="36">
        <v>20</v>
      </c>
      <c r="G11" s="36">
        <v>15.77</v>
      </c>
      <c r="H11" s="36">
        <v>8728</v>
      </c>
      <c r="I11" s="32">
        <f>G11*H11</f>
        <v>137640.56</v>
      </c>
    </row>
    <row r="12" spans="1:11" ht="46.5" customHeight="1" x14ac:dyDescent="0.25">
      <c r="A12" s="31" t="s">
        <v>9</v>
      </c>
      <c r="B12" s="113"/>
      <c r="C12" s="113"/>
      <c r="D12" s="113"/>
      <c r="E12" s="113"/>
      <c r="F12" s="113"/>
      <c r="G12" s="113"/>
      <c r="H12" s="113"/>
      <c r="I12" s="37">
        <f>SUM(I11:I11)</f>
        <v>137640.56</v>
      </c>
      <c r="K12" s="3"/>
    </row>
    <row r="13" spans="1:11" ht="18.600000000000001" customHeight="1" x14ac:dyDescent="0.25">
      <c r="A13" s="12" t="s">
        <v>3</v>
      </c>
      <c r="B13" s="13"/>
      <c r="C13" s="13"/>
      <c r="D13" s="33"/>
      <c r="E13" s="33"/>
      <c r="F13" s="33"/>
      <c r="G13" s="14"/>
      <c r="H13" s="10"/>
      <c r="I13" s="27"/>
      <c r="K13" s="3"/>
    </row>
    <row r="14" spans="1:11" ht="18.600000000000001" customHeight="1" x14ac:dyDescent="0.25">
      <c r="A14" s="12" t="s">
        <v>4</v>
      </c>
      <c r="B14" s="13"/>
      <c r="C14" s="13"/>
      <c r="D14" s="34"/>
      <c r="E14" s="34"/>
      <c r="F14" s="34"/>
      <c r="G14" s="11"/>
      <c r="H14" s="10"/>
      <c r="I14" s="10"/>
    </row>
    <row r="15" spans="1:11" ht="15.75" customHeight="1" x14ac:dyDescent="0.25">
      <c r="A15" s="15"/>
      <c r="B15" s="15"/>
      <c r="C15" s="15"/>
      <c r="D15" s="16"/>
      <c r="E15" s="16"/>
      <c r="F15" s="16"/>
      <c r="G15" s="16"/>
      <c r="H15" s="17"/>
      <c r="I15" s="18"/>
    </row>
    <row r="16" spans="1:11" ht="17.25" customHeight="1" x14ac:dyDescent="0.25">
      <c r="A16" s="123" t="s">
        <v>19</v>
      </c>
      <c r="B16" s="123"/>
      <c r="I16" s="26"/>
    </row>
    <row r="17" spans="1:9" ht="15.75" customHeight="1" x14ac:dyDescent="0.25">
      <c r="A17" s="7" t="s">
        <v>20</v>
      </c>
      <c r="B17" s="124" t="s">
        <v>23</v>
      </c>
      <c r="C17" s="124"/>
      <c r="D17" s="124"/>
      <c r="E17" s="124"/>
      <c r="F17" s="124"/>
      <c r="G17" s="124"/>
      <c r="H17" s="29" t="s">
        <v>17</v>
      </c>
      <c r="I17" s="28"/>
    </row>
    <row r="18" spans="1:9" ht="14.25" customHeight="1" x14ac:dyDescent="0.25">
      <c r="A18" s="7"/>
      <c r="B18" s="7"/>
      <c r="C18" s="6"/>
      <c r="D18" s="6"/>
      <c r="E18" s="6"/>
      <c r="F18" s="6"/>
      <c r="G18" s="6"/>
      <c r="H18" s="7"/>
      <c r="I18" s="7"/>
    </row>
    <row r="19" spans="1:9" ht="14.25" customHeight="1" x14ac:dyDescent="0.25">
      <c r="A19" s="7"/>
      <c r="B19" s="7"/>
      <c r="C19" s="7"/>
      <c r="D19" s="7"/>
      <c r="E19" s="29" t="s">
        <v>18</v>
      </c>
      <c r="F19" s="30"/>
      <c r="G19" s="7"/>
      <c r="H19" s="7"/>
      <c r="I19" s="7"/>
    </row>
    <row r="20" spans="1:9" ht="14.25" customHeight="1" x14ac:dyDescent="0.25">
      <c r="A20" s="7"/>
      <c r="B20" s="7"/>
      <c r="C20" s="7"/>
      <c r="D20" s="7"/>
      <c r="E20" s="29"/>
      <c r="F20" s="7"/>
      <c r="G20" s="7"/>
      <c r="H20" s="7"/>
      <c r="I20" s="7"/>
    </row>
    <row r="21" spans="1:9" ht="14.25" customHeight="1" x14ac:dyDescent="0.25">
      <c r="A21" s="7"/>
      <c r="B21" s="7"/>
      <c r="C21" s="7"/>
      <c r="D21" s="7"/>
      <c r="E21" s="7"/>
      <c r="F21" s="7"/>
      <c r="G21" s="7"/>
      <c r="H21" s="7"/>
      <c r="I21" s="7"/>
    </row>
    <row r="22" spans="1:9" s="4" customFormat="1" ht="15.75" customHeight="1" x14ac:dyDescent="0.25">
      <c r="A22" s="21"/>
      <c r="B22" s="22"/>
      <c r="C22" s="22"/>
      <c r="D22" s="25"/>
      <c r="E22" s="25"/>
      <c r="F22" s="25"/>
      <c r="G22" s="24"/>
      <c r="H22" s="19"/>
      <c r="I22" s="19"/>
    </row>
    <row r="23" spans="1:9" s="4" customFormat="1" ht="15.75" x14ac:dyDescent="0.25">
      <c r="A23" s="23"/>
      <c r="B23" s="22"/>
      <c r="C23" s="22"/>
      <c r="D23" s="25"/>
      <c r="E23" s="25"/>
      <c r="F23" s="25"/>
      <c r="H23" s="20"/>
      <c r="I23" s="20"/>
    </row>
    <row r="24" spans="1:9" ht="15.75" x14ac:dyDescent="0.25">
      <c r="A24" s="23"/>
      <c r="B24" s="22"/>
      <c r="C24" s="22"/>
      <c r="D24" s="25"/>
      <c r="E24" s="25"/>
      <c r="F24" s="25"/>
      <c r="G24" s="24"/>
    </row>
    <row r="25" spans="1:9" ht="15.75" x14ac:dyDescent="0.25">
      <c r="A25" s="125"/>
      <c r="B25" s="125"/>
      <c r="C25" s="125"/>
      <c r="D25" s="25"/>
      <c r="E25" s="25"/>
      <c r="F25" s="25"/>
      <c r="G25" s="22"/>
    </row>
    <row r="26" spans="1:9" ht="15.75" x14ac:dyDescent="0.25">
      <c r="A26" s="125"/>
      <c r="B26" s="125"/>
      <c r="C26" s="125"/>
      <c r="D26" s="25"/>
      <c r="E26" s="25"/>
      <c r="F26" s="25"/>
      <c r="G26" s="24"/>
    </row>
  </sheetData>
  <mergeCells count="19">
    <mergeCell ref="B12:H12"/>
    <mergeCell ref="A16:B16"/>
    <mergeCell ref="B17:G17"/>
    <mergeCell ref="A25:C25"/>
    <mergeCell ref="A26:C26"/>
    <mergeCell ref="I7:I9"/>
    <mergeCell ref="D8:F8"/>
    <mergeCell ref="G8:G9"/>
    <mergeCell ref="A1:I1"/>
    <mergeCell ref="A2:I2"/>
    <mergeCell ref="A3:I3"/>
    <mergeCell ref="B5:D5"/>
    <mergeCell ref="E5:F5"/>
    <mergeCell ref="F6:I6"/>
    <mergeCell ref="A7:A9"/>
    <mergeCell ref="B7:B9"/>
    <mergeCell ref="C7:C9"/>
    <mergeCell ref="D7:G7"/>
    <mergeCell ref="H7:H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НМЦК</vt:lpstr>
      <vt:lpstr>Лист2</vt:lpstr>
      <vt:lpstr>нмцк лампы</vt:lpstr>
      <vt:lpstr>НМЦК!Область_печати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Romanenko</dc:creator>
  <cp:lastModifiedBy>MTK-MileninVV</cp:lastModifiedBy>
  <cp:lastPrinted>2023-01-16T11:10:16Z</cp:lastPrinted>
  <dcterms:created xsi:type="dcterms:W3CDTF">2012-03-22T05:50:40Z</dcterms:created>
  <dcterms:modified xsi:type="dcterms:W3CDTF">2026-03-17T13:46:17Z</dcterms:modified>
</cp:coreProperties>
</file>